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620" activeTab="0"/>
  </bookViews>
  <sheets>
    <sheet name="Tasks" sheetId="1" r:id="rId1"/>
    <sheet name="Зеркала" sheetId="2" r:id="rId2"/>
    <sheet name="Лист1" sheetId="3" r:id="rId3"/>
  </sheets>
  <definedNames>
    <definedName name="_xlnm.Print_Titles" localSheetId="0">'Tasks'!$1:$1</definedName>
  </definedNames>
  <calcPr fullCalcOnLoad="1"/>
</workbook>
</file>

<file path=xl/sharedStrings.xml><?xml version="1.0" encoding="utf-8"?>
<sst xmlns="http://schemas.openxmlformats.org/spreadsheetml/2006/main" count="203" uniqueCount="182">
  <si>
    <t>Покраска ворот</t>
  </si>
  <si>
    <t>?</t>
  </si>
  <si>
    <t>Шумоизоляция холодильника ???.</t>
  </si>
  <si>
    <t>Замки на обе двери черного хода</t>
  </si>
  <si>
    <t>Падающие зеркала!!!</t>
  </si>
  <si>
    <t>Номер 7</t>
  </si>
  <si>
    <t>Кабель-канал под кондиционер</t>
  </si>
  <si>
    <t>Шумоизоляция санузла снаружи.???</t>
  </si>
  <si>
    <t>Офис</t>
  </si>
  <si>
    <t>СНАРУЖИ</t>
  </si>
  <si>
    <t>Покраска фасада</t>
  </si>
  <si>
    <t>Тенты на недостроенный флигель</t>
  </si>
  <si>
    <t>Все номера</t>
  </si>
  <si>
    <t>Дверная коробка в коридоре (шпаклевка-покраска)</t>
  </si>
  <si>
    <t>Номер 1</t>
  </si>
  <si>
    <t>Номер 2</t>
  </si>
  <si>
    <t>Шлифовка и подгонка всех стыков деревянных нащельников и наличников. Покрытие их лаком.</t>
  </si>
  <si>
    <t>Ремонт дверей стенного шкафа</t>
  </si>
  <si>
    <t>Отражатели в санузлах</t>
  </si>
  <si>
    <t>Течь в санузле</t>
  </si>
  <si>
    <t>Щель под входной дверью</t>
  </si>
  <si>
    <t>Номер 3</t>
  </si>
  <si>
    <t>Ковролин</t>
  </si>
  <si>
    <t>Шторки и пороги в душах!!!</t>
  </si>
  <si>
    <t>Покраска потолка лестницы</t>
  </si>
  <si>
    <t>Установка унитаза, душевой и раковины</t>
  </si>
  <si>
    <t>Все коридоры</t>
  </si>
  <si>
    <t>Срок</t>
  </si>
  <si>
    <t>Антиобледенитель для крыльца</t>
  </si>
  <si>
    <t>Доделка обрамлений стены и дверного проема кладовки</t>
  </si>
  <si>
    <t>Светильники потолочные в кабинете НС</t>
  </si>
  <si>
    <t>Звукоизоляция санузлов</t>
  </si>
  <si>
    <t>Расширение коридоров за счет смещения випрока впотную к стене</t>
  </si>
  <si>
    <t>Светильники в коридорах и на лестнице</t>
  </si>
  <si>
    <t>Утепление внешней стены на третьем этаже (дальний кабинет)</t>
  </si>
  <si>
    <t>Покраска стен в дальнем кабинете</t>
  </si>
  <si>
    <t>Задача старая</t>
  </si>
  <si>
    <t>Задача новая</t>
  </si>
  <si>
    <t>Замена части плиток "Armstrong"</t>
  </si>
  <si>
    <t>Заделка дыр в кафеле</t>
  </si>
  <si>
    <t>Светильники в кладовке НС</t>
  </si>
  <si>
    <t>Полки в кладовке НС</t>
  </si>
  <si>
    <t>Светильники на наклонной стене в кабинете НС</t>
  </si>
  <si>
    <t>Кладовка в кабинете НС (коробка, двери, люк)</t>
  </si>
  <si>
    <t>Водосточные желоба с подогревом</t>
  </si>
  <si>
    <t>Система вытяжной вентиляции в номерах</t>
  </si>
  <si>
    <t>Покраска асфальта</t>
  </si>
  <si>
    <t>Решетки для цветов на окна</t>
  </si>
  <si>
    <t>Заделка трещин в фасадных декоративных цокольных плитках</t>
  </si>
  <si>
    <t>Вентиляционная решетка у окна Номера 4</t>
  </si>
  <si>
    <t>Задача старая - на перспективу</t>
  </si>
  <si>
    <t>Покраска стен двора</t>
  </si>
  <si>
    <t>Козырек (заделка трещин, установка светодиодов, уголки, поликарбонат, покраска, пленка)</t>
  </si>
  <si>
    <t>Выравнивание стены коридора (выровнен не до конца)</t>
  </si>
  <si>
    <t>Дверь с замком в подсобку (сдвижная решетка ?)</t>
  </si>
  <si>
    <t>Шланг с выводом на улицу (не удалось подключить)</t>
  </si>
  <si>
    <t>Внутренняя ручка входной двери</t>
  </si>
  <si>
    <t>Стойка «ресепшн»</t>
  </si>
  <si>
    <t>Дверцы шкафа за стойкой ресепшн</t>
  </si>
  <si>
    <t>Покраска поврежденных направляющих "Armstrong" перед входом</t>
  </si>
  <si>
    <t>Трубы в туалете под лестницей (спрятать)</t>
  </si>
  <si>
    <t>Дверца с замком в подсобку под лестницей</t>
  </si>
  <si>
    <t>короба для цветочных горшков (фанера)</t>
  </si>
  <si>
    <t>I этаж</t>
  </si>
  <si>
    <t>II этаж</t>
  </si>
  <si>
    <t>Коридоры</t>
  </si>
  <si>
    <t>Холл + Лестница</t>
  </si>
  <si>
    <t>Кладовая под лестницей</t>
  </si>
  <si>
    <t>Кладовая-душ</t>
  </si>
  <si>
    <t>Покраска или иная отделка внутренней поверхности стен в санузлах, (щтукатурка, краска, пластик, кафель?)</t>
  </si>
  <si>
    <t>Купить</t>
  </si>
  <si>
    <t>Зеркала</t>
  </si>
  <si>
    <t>Холл</t>
  </si>
  <si>
    <t>Заделка швов гипрока, оклейка обоями, покраска</t>
  </si>
  <si>
    <t>обои, краска, шпаклевка</t>
  </si>
  <si>
    <t>светодиоды;уголки( сергей)</t>
  </si>
  <si>
    <t>рубанок</t>
  </si>
  <si>
    <t>сделан</t>
  </si>
  <si>
    <t>??? В зависимости от решения по туалетам</t>
  </si>
  <si>
    <t>двери, комплект направляющих</t>
  </si>
  <si>
    <t>белая пробка</t>
  </si>
  <si>
    <t>краска плюсовая температура</t>
  </si>
  <si>
    <t>цпс 1 мешок 25 кг нулевая температура</t>
  </si>
  <si>
    <t>плюсовая температура</t>
  </si>
  <si>
    <t>требуется душевая</t>
  </si>
  <si>
    <t>комплект роликов</t>
  </si>
  <si>
    <t>ковролин из кв НС</t>
  </si>
  <si>
    <t>краска</t>
  </si>
  <si>
    <t>краска акриловая белая 14кг., шпаклевка</t>
  </si>
  <si>
    <t>клей для плитки</t>
  </si>
  <si>
    <t>Работа</t>
  </si>
  <si>
    <t>объем</t>
  </si>
  <si>
    <t>цена</t>
  </si>
  <si>
    <t>ст-ть</t>
  </si>
  <si>
    <t>м2</t>
  </si>
  <si>
    <t>шт.</t>
  </si>
  <si>
    <t>сантехника</t>
  </si>
  <si>
    <t>проводка труб ХВС,ГВС</t>
  </si>
  <si>
    <t>м.п.</t>
  </si>
  <si>
    <t>демонтаж/монтаж смесителей</t>
  </si>
  <si>
    <t>Материал</t>
  </si>
  <si>
    <t>подключение туалетов</t>
  </si>
  <si>
    <t>труба п/п d20</t>
  </si>
  <si>
    <t>фитинги на трубу</t>
  </si>
  <si>
    <t>водорозеки</t>
  </si>
  <si>
    <t>реконструкция с/y</t>
  </si>
  <si>
    <t>демонтаж плиточного покрытия пола</t>
  </si>
  <si>
    <t>демонтаж сан приборов</t>
  </si>
  <si>
    <t>шт</t>
  </si>
  <si>
    <t>Санузлы</t>
  </si>
  <si>
    <t>Высота внешняя (max)</t>
  </si>
  <si>
    <t>Высота внутренняя</t>
  </si>
  <si>
    <t>Периметр внешний (м.)</t>
  </si>
  <si>
    <t>Периметр внутренний (м.)</t>
  </si>
  <si>
    <t>Периметр стен (м.)</t>
  </si>
  <si>
    <t>Площадь стен внешняя (м2.)</t>
  </si>
  <si>
    <t>Площадь стен внутренняя (м2.)</t>
  </si>
  <si>
    <t>Площадь (м2.)</t>
  </si>
  <si>
    <t>Площадь кафеля (всего) (м2.)</t>
  </si>
  <si>
    <t>стяжка с разуклонкой</t>
  </si>
  <si>
    <t>укладка плитки по полу</t>
  </si>
  <si>
    <t>укладка плитки стены</t>
  </si>
  <si>
    <t>монтаж сан. приборов</t>
  </si>
  <si>
    <t>итого</t>
  </si>
  <si>
    <t>кафельная плитка</t>
  </si>
  <si>
    <t>плиточный клей</t>
  </si>
  <si>
    <t>мешк</t>
  </si>
  <si>
    <t>крестики</t>
  </si>
  <si>
    <t>уп</t>
  </si>
  <si>
    <t>раствор м 300</t>
  </si>
  <si>
    <t>уп 5л</t>
  </si>
  <si>
    <t>жидкая гидроизоляция</t>
  </si>
  <si>
    <t>труба п/п d20 арм</t>
  </si>
  <si>
    <t>общий итог</t>
  </si>
  <si>
    <t xml:space="preserve">общий итог      </t>
  </si>
  <si>
    <t>затирка для плитки</t>
  </si>
  <si>
    <t>мешк 25кг</t>
  </si>
  <si>
    <t>Площадь кафеля - стены (м2.)</t>
  </si>
  <si>
    <t>Площадь кафеля - пол (м2.)</t>
  </si>
  <si>
    <t>гипрок?</t>
  </si>
  <si>
    <t>брус, пробка, анодированный алюминий</t>
  </si>
  <si>
    <t>труба пвх ? Пятки ПВХ. Зеркала. Гипрок 9 мм. Клей</t>
  </si>
  <si>
    <t>длинна мм</t>
  </si>
  <si>
    <t>ширина мм</t>
  </si>
  <si>
    <t>первый этаж</t>
  </si>
  <si>
    <t>второй этаж</t>
  </si>
  <si>
    <t>третий этаж</t>
  </si>
  <si>
    <t>время на производство работ 3 дня</t>
  </si>
  <si>
    <t>на один сан узел требуестся 3 работчих дня</t>
  </si>
  <si>
    <t>Полки и дверцы ниши в приемной 110Х72</t>
  </si>
  <si>
    <t>Rokwool акустик бат, резиновый коврик</t>
  </si>
  <si>
    <t>Протекание - требуется переделка водопровода</t>
  </si>
  <si>
    <t>Труба, фитинги</t>
  </si>
  <si>
    <t>СКВОЗНЯКИ за гипроком в коридорах!</t>
  </si>
  <si>
    <t>Колонна 1</t>
  </si>
  <si>
    <t>Колонна 2</t>
  </si>
  <si>
    <t>Проем 1 (между 1 и 2 эт.)</t>
  </si>
  <si>
    <t>Колонна 3</t>
  </si>
  <si>
    <t>Колонна 4</t>
  </si>
  <si>
    <t>Проем 2 (холл 2 эт.)</t>
  </si>
  <si>
    <t>Колонна 5</t>
  </si>
  <si>
    <t>Колонна 6</t>
  </si>
  <si>
    <t>Проем 3 (между 2 и 3 эт.)</t>
  </si>
  <si>
    <t>1+</t>
  </si>
  <si>
    <t>ЗЕРКАЛА</t>
  </si>
  <si>
    <t>4 мм., на вырез, без обработки кромок</t>
  </si>
  <si>
    <t>доп. вырез</t>
  </si>
  <si>
    <t>наименование</t>
  </si>
  <si>
    <t>за м2</t>
  </si>
  <si>
    <t>http://www.ohtaglass.ru/price.html</t>
  </si>
  <si>
    <t>рейка, краска, светоотражающая лента</t>
  </si>
  <si>
    <t>паяльник, воздуховоды</t>
  </si>
  <si>
    <t>Пол с наклоном</t>
  </si>
  <si>
    <t>раскладка, краска</t>
  </si>
  <si>
    <r>
      <t xml:space="preserve">Замена всех плинтусов </t>
    </r>
    <r>
      <rPr>
        <sz val="10"/>
        <color indexed="20"/>
        <rFont val="Arial"/>
        <family val="2"/>
      </rPr>
      <t>(ГКЛ 9 мм. + пробка + профиль для плитки 10 мм.)</t>
    </r>
  </si>
  <si>
    <t>Звукоизоляция стен (замена МДФ на гипрок или Пенобетон?)</t>
  </si>
  <si>
    <t>бор машинка - к вопросу о замене стен</t>
  </si>
  <si>
    <t>к вопросу о замене стен</t>
  </si>
  <si>
    <t>краска водоэмульсионная, пленка зеркальная</t>
  </si>
  <si>
    <t>Водослив козырька!</t>
  </si>
  <si>
    <t>уголки???</t>
  </si>
  <si>
    <t>???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</si>
</sst>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0&quot;р.&quot;"/>
    <numFmt numFmtId="172" formatCode="#,##0.0&quot;р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р_.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20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color indexed="2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20"/>
      <name val="Arial Cyr"/>
      <family val="0"/>
    </font>
    <font>
      <sz val="10"/>
      <color indexed="10"/>
      <name val="Arial Cyr"/>
      <family val="0"/>
    </font>
    <font>
      <b/>
      <sz val="10"/>
      <color indexed="20"/>
      <name val="Arial Cyr"/>
      <family val="0"/>
    </font>
    <font>
      <sz val="10"/>
      <color indexed="17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8"/>
      <color indexed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15" fillId="0" borderId="17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4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7" xfId="0" applyFont="1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164" fontId="3" fillId="3" borderId="39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0" xfId="0" applyNumberFormat="1" applyBorder="1" applyAlignment="1">
      <alignment vertical="center"/>
    </xf>
    <xf numFmtId="164" fontId="0" fillId="0" borderId="20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" fillId="3" borderId="2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40" xfId="0" applyNumberFormat="1" applyFont="1" applyFill="1" applyBorder="1" applyAlignment="1">
      <alignment horizontal="center" vertical="center"/>
    </xf>
    <xf numFmtId="172" fontId="0" fillId="0" borderId="20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17" fillId="0" borderId="40" xfId="0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vertical="center"/>
    </xf>
    <xf numFmtId="172" fontId="6" fillId="0" borderId="20" xfId="0" applyNumberFormat="1" applyFont="1" applyBorder="1" applyAlignment="1">
      <alignment vertical="center"/>
    </xf>
    <xf numFmtId="173" fontId="0" fillId="0" borderId="40" xfId="0" applyNumberFormat="1" applyFill="1" applyBorder="1" applyAlignment="1">
      <alignment horizontal="center" vertical="center"/>
    </xf>
    <xf numFmtId="164" fontId="0" fillId="0" borderId="40" xfId="0" applyNumberFormat="1" applyFill="1" applyBorder="1" applyAlignment="1">
      <alignment vertical="center"/>
    </xf>
    <xf numFmtId="0" fontId="6" fillId="0" borderId="40" xfId="0" applyNumberFormat="1" applyFont="1" applyFill="1" applyBorder="1" applyAlignment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0" fillId="0" borderId="40" xfId="0" applyNumberFormat="1" applyFont="1" applyFill="1" applyBorder="1" applyAlignment="1">
      <alignment vertical="center"/>
    </xf>
    <xf numFmtId="0" fontId="17" fillId="4" borderId="40" xfId="0" applyFont="1" applyFill="1" applyBorder="1" applyAlignment="1">
      <alignment horizontal="center" vertical="center"/>
    </xf>
    <xf numFmtId="164" fontId="17" fillId="4" borderId="41" xfId="0" applyNumberFormat="1" applyFont="1" applyFill="1" applyBorder="1" applyAlignment="1">
      <alignment horizontal="center" vertical="center"/>
    </xf>
    <xf numFmtId="0" fontId="17" fillId="4" borderId="41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right" vertical="center"/>
    </xf>
    <xf numFmtId="164" fontId="0" fillId="0" borderId="42" xfId="0" applyNumberForma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horizontal="right" vertical="center"/>
    </xf>
    <xf numFmtId="164" fontId="0" fillId="0" borderId="40" xfId="0" applyNumberFormat="1" applyBorder="1" applyAlignment="1">
      <alignment horizontal="right" vertical="center"/>
    </xf>
    <xf numFmtId="173" fontId="0" fillId="0" borderId="40" xfId="0" applyNumberFormat="1" applyBorder="1" applyAlignment="1">
      <alignment vertical="center"/>
    </xf>
    <xf numFmtId="0" fontId="0" fillId="0" borderId="19" xfId="0" applyBorder="1" applyAlignment="1">
      <alignment horizontal="right" vertical="center" wrapText="1"/>
    </xf>
    <xf numFmtId="1" fontId="17" fillId="0" borderId="40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horizontal="right" vertical="center"/>
    </xf>
    <xf numFmtId="173" fontId="0" fillId="0" borderId="0" xfId="0" applyNumberFormat="1" applyAlignment="1">
      <alignment/>
    </xf>
    <xf numFmtId="164" fontId="18" fillId="0" borderId="40" xfId="0" applyNumberFormat="1" applyFont="1" applyBorder="1" applyAlignment="1">
      <alignment vertical="center"/>
    </xf>
    <xf numFmtId="0" fontId="19" fillId="0" borderId="19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center" vertical="center"/>
    </xf>
    <xf numFmtId="0" fontId="19" fillId="0" borderId="40" xfId="0" applyNumberFormat="1" applyFont="1" applyBorder="1" applyAlignment="1">
      <alignment horizontal="center" vertical="center"/>
    </xf>
    <xf numFmtId="172" fontId="19" fillId="0" borderId="40" xfId="0" applyNumberFormat="1" applyFont="1" applyBorder="1" applyAlignment="1">
      <alignment vertical="center"/>
    </xf>
    <xf numFmtId="172" fontId="19" fillId="0" borderId="20" xfId="0" applyNumberFormat="1" applyFont="1" applyBorder="1" applyAlignment="1">
      <alignment vertical="center"/>
    </xf>
    <xf numFmtId="0" fontId="2" fillId="0" borderId="19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0" fontId="2" fillId="0" borderId="40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vertical="center"/>
    </xf>
    <xf numFmtId="172" fontId="2" fillId="0" borderId="20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5" borderId="29" xfId="0" applyFont="1" applyFill="1" applyBorder="1" applyAlignment="1">
      <alignment vertical="center" wrapText="1"/>
    </xf>
    <xf numFmtId="0" fontId="0" fillId="5" borderId="20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vertical="center" wrapText="1"/>
    </xf>
    <xf numFmtId="0" fontId="10" fillId="5" borderId="19" xfId="0" applyFont="1" applyFill="1" applyBorder="1" applyAlignment="1">
      <alignment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0" fillId="0" borderId="0" xfId="0" applyNumberFormat="1" applyAlignment="1">
      <alignment vertical="center"/>
    </xf>
    <xf numFmtId="164" fontId="20" fillId="0" borderId="0" xfId="0" applyNumberFormat="1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0" borderId="45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49" xfId="0" applyNumberFormat="1" applyBorder="1" applyAlignment="1">
      <alignment vertical="center"/>
    </xf>
    <xf numFmtId="2" fontId="0" fillId="0" borderId="5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5" fillId="0" borderId="0" xfId="15" applyAlignment="1">
      <alignment/>
    </xf>
    <xf numFmtId="0" fontId="10" fillId="5" borderId="7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vertical="center" wrapText="1"/>
    </xf>
    <xf numFmtId="0" fontId="0" fillId="5" borderId="24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vertical="center" wrapText="1"/>
    </xf>
    <xf numFmtId="0" fontId="0" fillId="5" borderId="6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0" fillId="5" borderId="18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23" fillId="0" borderId="23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2" fillId="2" borderId="51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0" fontId="13" fillId="2" borderId="52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left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3" fillId="2" borderId="55" xfId="0" applyFont="1" applyFill="1" applyBorder="1" applyAlignment="1">
      <alignment horizontal="left" vertical="center" wrapText="1"/>
    </xf>
    <xf numFmtId="0" fontId="13" fillId="2" borderId="56" xfId="0" applyFont="1" applyFill="1" applyBorder="1" applyAlignment="1">
      <alignment horizontal="left" vertical="center" wrapText="1"/>
    </xf>
    <xf numFmtId="0" fontId="9" fillId="2" borderId="50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left" vertical="center" wrapText="1"/>
    </xf>
    <xf numFmtId="0" fontId="9" fillId="2" borderId="4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center" vertical="center" textRotation="90"/>
    </xf>
    <xf numFmtId="0" fontId="12" fillId="2" borderId="55" xfId="0" applyFont="1" applyFill="1" applyBorder="1" applyAlignment="1">
      <alignment horizontal="center" vertical="center" textRotation="90"/>
    </xf>
    <xf numFmtId="0" fontId="12" fillId="2" borderId="53" xfId="0" applyFont="1" applyFill="1" applyBorder="1" applyAlignment="1">
      <alignment horizontal="center" vertical="center" textRotation="90"/>
    </xf>
    <xf numFmtId="0" fontId="12" fillId="2" borderId="52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2" fillId="2" borderId="53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57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58" xfId="0" applyFont="1" applyFill="1" applyBorder="1" applyAlignment="1">
      <alignment horizontal="left" vertical="center" wrapText="1"/>
    </xf>
    <xf numFmtId="0" fontId="12" fillId="2" borderId="48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0" fillId="4" borderId="59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right" vertical="center"/>
    </xf>
    <xf numFmtId="0" fontId="2" fillId="0" borderId="61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/>
    </xf>
    <xf numFmtId="172" fontId="2" fillId="0" borderId="31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172" fontId="2" fillId="0" borderId="61" xfId="0" applyNumberFormat="1" applyFont="1" applyBorder="1" applyAlignment="1">
      <alignment horizontal="left" vertical="center" wrapText="1"/>
    </xf>
    <xf numFmtId="0" fontId="0" fillId="0" borderId="63" xfId="0" applyBorder="1" applyAlignment="1">
      <alignment/>
    </xf>
    <xf numFmtId="0" fontId="2" fillId="0" borderId="5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/>
    </xf>
    <xf numFmtId="0" fontId="18" fillId="0" borderId="29" xfId="0" applyFont="1" applyBorder="1" applyAlignment="1">
      <alignment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10" fillId="6" borderId="23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16" fontId="0" fillId="6" borderId="20" xfId="0" applyNumberFormat="1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7" fillId="2" borderId="64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htaglass.ru/price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3">
      <selection activeCell="E17" sqref="E17"/>
    </sheetView>
  </sheetViews>
  <sheetFormatPr defaultColWidth="9.00390625" defaultRowHeight="12.75"/>
  <cols>
    <col min="1" max="1" width="7.00390625" style="15" customWidth="1"/>
    <col min="2" max="2" width="12.25390625" style="7" customWidth="1"/>
    <col min="3" max="3" width="31.75390625" style="6" customWidth="1"/>
    <col min="4" max="4" width="20.375" style="6" customWidth="1"/>
    <col min="5" max="5" width="10.25390625" style="100" customWidth="1"/>
    <col min="6" max="6" width="31.75390625" style="6" customWidth="1"/>
    <col min="7" max="7" width="16.25390625" style="6" customWidth="1"/>
    <col min="8" max="8" width="10.625" style="1" customWidth="1"/>
    <col min="9" max="9" width="31.75390625" style="6" customWidth="1"/>
    <col min="10" max="10" width="11.375" style="6" customWidth="1"/>
    <col min="11" max="11" width="10.25390625" style="1" customWidth="1"/>
    <col min="12" max="12" width="9.125" style="1" customWidth="1"/>
  </cols>
  <sheetData>
    <row r="1" spans="1:11" ht="22.5" customHeight="1" thickBot="1">
      <c r="A1" s="199"/>
      <c r="B1" s="200"/>
      <c r="C1" s="16" t="s">
        <v>36</v>
      </c>
      <c r="D1" s="279" t="s">
        <v>70</v>
      </c>
      <c r="E1" s="87" t="s">
        <v>27</v>
      </c>
      <c r="F1" s="9" t="s">
        <v>50</v>
      </c>
      <c r="G1" s="280" t="str">
        <f>D1</f>
        <v>Купить</v>
      </c>
      <c r="H1" s="11" t="s">
        <v>27</v>
      </c>
      <c r="I1" s="10" t="s">
        <v>37</v>
      </c>
      <c r="J1" s="281" t="str">
        <f>G1</f>
        <v>Купить</v>
      </c>
      <c r="K1" s="12" t="s">
        <v>27</v>
      </c>
    </row>
    <row r="2" spans="1:15" ht="38.25">
      <c r="A2" s="201" t="s">
        <v>9</v>
      </c>
      <c r="B2" s="202"/>
      <c r="C2" s="17" t="s">
        <v>52</v>
      </c>
      <c r="D2" s="53" t="s">
        <v>75</v>
      </c>
      <c r="E2" s="88"/>
      <c r="F2" s="22" t="s">
        <v>10</v>
      </c>
      <c r="G2" s="66" t="s">
        <v>81</v>
      </c>
      <c r="H2" s="23"/>
      <c r="I2" s="37" t="s">
        <v>28</v>
      </c>
      <c r="J2" s="76"/>
      <c r="K2" s="38"/>
      <c r="L2" s="4"/>
      <c r="M2" s="5"/>
      <c r="N2" s="5"/>
      <c r="O2" s="5"/>
    </row>
    <row r="3" spans="1:15" ht="12.75">
      <c r="A3" s="205"/>
      <c r="B3" s="206"/>
      <c r="C3" s="272" t="s">
        <v>179</v>
      </c>
      <c r="D3" s="273" t="s">
        <v>180</v>
      </c>
      <c r="E3" s="274">
        <v>41289</v>
      </c>
      <c r="F3" s="24" t="s">
        <v>11</v>
      </c>
      <c r="G3" s="67"/>
      <c r="H3" s="25"/>
      <c r="I3" s="39"/>
      <c r="J3" s="77"/>
      <c r="K3" s="40"/>
      <c r="L3" s="4"/>
      <c r="M3" s="5"/>
      <c r="N3" s="5"/>
      <c r="O3" s="5"/>
    </row>
    <row r="4" spans="1:15" ht="25.5">
      <c r="A4" s="205"/>
      <c r="B4" s="206"/>
      <c r="C4" s="18" t="s">
        <v>49</v>
      </c>
      <c r="D4" s="54"/>
      <c r="E4" s="89"/>
      <c r="F4" s="24" t="s">
        <v>44</v>
      </c>
      <c r="G4" s="67"/>
      <c r="H4" s="25"/>
      <c r="I4" s="39"/>
      <c r="J4" s="77"/>
      <c r="K4" s="40"/>
      <c r="L4" s="4"/>
      <c r="M4" s="5"/>
      <c r="N4" s="5"/>
      <c r="O4" s="5"/>
    </row>
    <row r="5" spans="1:15" ht="25.5">
      <c r="A5" s="205"/>
      <c r="B5" s="206"/>
      <c r="C5" s="18" t="s">
        <v>48</v>
      </c>
      <c r="D5" s="54" t="s">
        <v>82</v>
      </c>
      <c r="E5" s="89"/>
      <c r="F5" s="24" t="s">
        <v>0</v>
      </c>
      <c r="G5" s="67" t="s">
        <v>83</v>
      </c>
      <c r="H5" s="25"/>
      <c r="I5" s="39"/>
      <c r="J5" s="77"/>
      <c r="K5" s="40"/>
      <c r="L5" s="4"/>
      <c r="M5" s="5"/>
      <c r="N5" s="5"/>
      <c r="O5" s="5"/>
    </row>
    <row r="6" spans="1:15" ht="25.5">
      <c r="A6" s="205"/>
      <c r="B6" s="206"/>
      <c r="C6" s="8" t="s">
        <v>46</v>
      </c>
      <c r="D6" s="55"/>
      <c r="E6" s="90"/>
      <c r="F6" s="24" t="s">
        <v>51</v>
      </c>
      <c r="G6" s="67" t="s">
        <v>83</v>
      </c>
      <c r="H6" s="25"/>
      <c r="I6" s="39"/>
      <c r="J6" s="77"/>
      <c r="K6" s="40"/>
      <c r="L6" s="2"/>
      <c r="M6" s="3"/>
      <c r="N6" s="3"/>
      <c r="O6" s="3"/>
    </row>
    <row r="7" spans="1:15" ht="39" thickBot="1">
      <c r="A7" s="203"/>
      <c r="B7" s="204"/>
      <c r="C7" s="20" t="s">
        <v>47</v>
      </c>
      <c r="D7" s="56" t="s">
        <v>170</v>
      </c>
      <c r="E7" s="91"/>
      <c r="F7" s="26"/>
      <c r="G7" s="68"/>
      <c r="H7" s="27"/>
      <c r="I7" s="41"/>
      <c r="J7" s="78"/>
      <c r="K7" s="42"/>
      <c r="L7" s="2"/>
      <c r="M7" s="3"/>
      <c r="N7" s="3"/>
      <c r="O7" s="3"/>
    </row>
    <row r="8" spans="1:11" ht="25.5">
      <c r="A8" s="213" t="s">
        <v>63</v>
      </c>
      <c r="B8" s="207" t="s">
        <v>65</v>
      </c>
      <c r="C8" s="14" t="s">
        <v>53</v>
      </c>
      <c r="D8" s="57" t="s">
        <v>139</v>
      </c>
      <c r="E8" s="92"/>
      <c r="F8" s="22" t="s">
        <v>54</v>
      </c>
      <c r="G8" s="66" t="s">
        <v>1</v>
      </c>
      <c r="H8" s="23"/>
      <c r="I8" s="37" t="s">
        <v>17</v>
      </c>
      <c r="J8" s="76" t="s">
        <v>85</v>
      </c>
      <c r="K8" s="38"/>
    </row>
    <row r="9" spans="1:11" ht="25.5">
      <c r="A9" s="214"/>
      <c r="B9" s="208"/>
      <c r="C9" s="18" t="s">
        <v>2</v>
      </c>
      <c r="D9" s="54" t="s">
        <v>150</v>
      </c>
      <c r="E9" s="93"/>
      <c r="F9" s="24" t="s">
        <v>3</v>
      </c>
      <c r="G9" s="67"/>
      <c r="H9" s="25"/>
      <c r="I9" s="39"/>
      <c r="J9" s="77"/>
      <c r="K9" s="40"/>
    </row>
    <row r="10" spans="1:11" ht="26.25" thickBot="1">
      <c r="A10" s="214"/>
      <c r="B10" s="209"/>
      <c r="C10" s="19" t="s">
        <v>13</v>
      </c>
      <c r="D10" s="58" t="s">
        <v>76</v>
      </c>
      <c r="E10" s="94"/>
      <c r="F10" s="28"/>
      <c r="G10" s="69"/>
      <c r="H10" s="29"/>
      <c r="I10" s="43"/>
      <c r="J10" s="79"/>
      <c r="K10" s="44"/>
    </row>
    <row r="11" spans="1:15" ht="38.25">
      <c r="A11" s="214"/>
      <c r="B11" s="212" t="s">
        <v>66</v>
      </c>
      <c r="C11" s="261" t="s">
        <v>55</v>
      </c>
      <c r="D11" s="262"/>
      <c r="E11" s="263" t="s">
        <v>77</v>
      </c>
      <c r="F11" s="30" t="s">
        <v>58</v>
      </c>
      <c r="G11" s="70"/>
      <c r="H11" s="31"/>
      <c r="I11" s="45" t="s">
        <v>59</v>
      </c>
      <c r="J11" s="80"/>
      <c r="K11" s="38"/>
      <c r="L11" s="2"/>
      <c r="M11" s="3"/>
      <c r="N11" s="3"/>
      <c r="O11" s="3"/>
    </row>
    <row r="12" spans="1:15" ht="63.75">
      <c r="A12" s="214"/>
      <c r="B12" s="208"/>
      <c r="C12" s="161" t="s">
        <v>56</v>
      </c>
      <c r="D12" s="158"/>
      <c r="E12" s="159"/>
      <c r="F12" s="198" t="s">
        <v>174</v>
      </c>
      <c r="G12" s="67" t="s">
        <v>173</v>
      </c>
      <c r="H12" s="25"/>
      <c r="I12" s="46" t="s">
        <v>38</v>
      </c>
      <c r="J12" s="81" t="s">
        <v>178</v>
      </c>
      <c r="K12" s="40"/>
      <c r="L12" s="4"/>
      <c r="M12" s="5"/>
      <c r="N12" s="5"/>
      <c r="O12" s="5"/>
    </row>
    <row r="13" spans="1:15" ht="38.25">
      <c r="A13" s="214"/>
      <c r="B13" s="208"/>
      <c r="C13" s="192" t="s">
        <v>57</v>
      </c>
      <c r="D13" s="54" t="s">
        <v>140</v>
      </c>
      <c r="E13" s="89"/>
      <c r="F13" s="24"/>
      <c r="G13" s="67"/>
      <c r="H13" s="25"/>
      <c r="I13" s="39"/>
      <c r="J13" s="77"/>
      <c r="K13" s="40"/>
      <c r="L13" s="4"/>
      <c r="M13" s="5"/>
      <c r="N13" s="5"/>
      <c r="O13" s="5"/>
    </row>
    <row r="14" spans="1:15" ht="39" thickBot="1">
      <c r="A14" s="214"/>
      <c r="B14" s="208"/>
      <c r="C14" s="269" t="s">
        <v>24</v>
      </c>
      <c r="D14" s="270" t="s">
        <v>88</v>
      </c>
      <c r="E14" s="271"/>
      <c r="F14" s="24"/>
      <c r="G14" s="67"/>
      <c r="H14" s="25"/>
      <c r="I14" s="47"/>
      <c r="J14" s="82"/>
      <c r="K14" s="44"/>
      <c r="L14" s="4"/>
      <c r="M14" s="5"/>
      <c r="N14" s="5"/>
      <c r="O14" s="5"/>
    </row>
    <row r="15" spans="1:15" ht="25.5">
      <c r="A15" s="214"/>
      <c r="B15" s="210" t="s">
        <v>67</v>
      </c>
      <c r="C15" s="17" t="s">
        <v>60</v>
      </c>
      <c r="D15" s="53" t="s">
        <v>171</v>
      </c>
      <c r="E15" s="88"/>
      <c r="F15" s="22" t="s">
        <v>61</v>
      </c>
      <c r="G15" s="66"/>
      <c r="H15" s="23"/>
      <c r="I15" s="48"/>
      <c r="J15" s="83"/>
      <c r="K15" s="38"/>
      <c r="L15" s="4"/>
      <c r="M15" s="5"/>
      <c r="N15" s="5"/>
      <c r="O15" s="5"/>
    </row>
    <row r="16" spans="1:15" ht="13.5" thickBot="1">
      <c r="A16" s="215"/>
      <c r="B16" s="211"/>
      <c r="C16" s="189" t="s">
        <v>39</v>
      </c>
      <c r="D16" s="190" t="s">
        <v>89</v>
      </c>
      <c r="E16" s="191"/>
      <c r="F16" s="32"/>
      <c r="G16" s="71"/>
      <c r="H16" s="29"/>
      <c r="I16" s="47"/>
      <c r="J16" s="82"/>
      <c r="K16" s="44"/>
      <c r="L16" s="4"/>
      <c r="M16" s="5"/>
      <c r="N16" s="5"/>
      <c r="O16" s="5"/>
    </row>
    <row r="17" spans="1:15" ht="26.25" thickBot="1">
      <c r="A17" s="224" t="s">
        <v>64</v>
      </c>
      <c r="B17" s="52" t="s">
        <v>68</v>
      </c>
      <c r="C17" s="21" t="s">
        <v>151</v>
      </c>
      <c r="D17" s="160" t="s">
        <v>152</v>
      </c>
      <c r="E17" s="96"/>
      <c r="F17" s="33" t="s">
        <v>25</v>
      </c>
      <c r="G17" s="72" t="s">
        <v>84</v>
      </c>
      <c r="H17" s="34"/>
      <c r="I17" s="49"/>
      <c r="J17" s="84"/>
      <c r="K17" s="50"/>
      <c r="L17" s="4"/>
      <c r="M17" s="5"/>
      <c r="N17" s="5"/>
      <c r="O17" s="5"/>
    </row>
    <row r="18" spans="1:15" ht="26.25" thickBot="1">
      <c r="A18" s="225"/>
      <c r="B18" s="65" t="s">
        <v>72</v>
      </c>
      <c r="C18" s="59" t="s">
        <v>73</v>
      </c>
      <c r="D18" s="60" t="s">
        <v>74</v>
      </c>
      <c r="E18" s="97"/>
      <c r="F18" s="61"/>
      <c r="G18" s="73"/>
      <c r="H18" s="62"/>
      <c r="I18" s="63" t="s">
        <v>71</v>
      </c>
      <c r="J18" s="85"/>
      <c r="K18" s="64"/>
      <c r="L18" s="4"/>
      <c r="M18" s="5"/>
      <c r="N18" s="5"/>
      <c r="O18" s="5"/>
    </row>
    <row r="19" spans="1:15" ht="38.25">
      <c r="A19" s="216" t="s">
        <v>26</v>
      </c>
      <c r="B19" s="217"/>
      <c r="C19" s="17" t="s">
        <v>33</v>
      </c>
      <c r="D19" s="53" t="s">
        <v>141</v>
      </c>
      <c r="E19" s="88"/>
      <c r="F19" s="22"/>
      <c r="G19" s="66"/>
      <c r="H19" s="23"/>
      <c r="I19" s="48" t="s">
        <v>32</v>
      </c>
      <c r="J19" s="83"/>
      <c r="K19" s="38"/>
      <c r="L19" s="4"/>
      <c r="M19" s="5"/>
      <c r="N19" s="5"/>
      <c r="O19" s="5"/>
    </row>
    <row r="20" spans="1:15" ht="39" thickBot="1">
      <c r="A20" s="218"/>
      <c r="B20" s="219"/>
      <c r="C20" s="101" t="s">
        <v>16</v>
      </c>
      <c r="D20" s="102" t="s">
        <v>176</v>
      </c>
      <c r="E20" s="95"/>
      <c r="F20" s="32"/>
      <c r="G20" s="71"/>
      <c r="H20" s="29"/>
      <c r="I20" s="197" t="s">
        <v>153</v>
      </c>
      <c r="J20" s="82"/>
      <c r="K20" s="44"/>
      <c r="L20" s="4"/>
      <c r="M20" s="5"/>
      <c r="N20" s="5"/>
      <c r="O20" s="5"/>
    </row>
    <row r="21" spans="1:15" ht="51">
      <c r="A21" s="201" t="s">
        <v>12</v>
      </c>
      <c r="B21" s="202"/>
      <c r="C21" s="17" t="s">
        <v>4</v>
      </c>
      <c r="D21" s="53" t="s">
        <v>71</v>
      </c>
      <c r="E21" s="88"/>
      <c r="F21" s="22" t="s">
        <v>45</v>
      </c>
      <c r="G21" s="66" t="s">
        <v>181</v>
      </c>
      <c r="H21" s="23"/>
      <c r="I21" s="48" t="s">
        <v>69</v>
      </c>
      <c r="J21" s="83"/>
      <c r="K21" s="38"/>
      <c r="L21" s="4"/>
      <c r="M21" s="5"/>
      <c r="N21" s="5"/>
      <c r="O21" s="5"/>
    </row>
    <row r="22" spans="1:15" ht="12.75">
      <c r="A22" s="205"/>
      <c r="B22" s="206"/>
      <c r="C22" s="18" t="s">
        <v>23</v>
      </c>
      <c r="D22" s="54" t="s">
        <v>172</v>
      </c>
      <c r="E22" s="89"/>
      <c r="F22" s="24"/>
      <c r="G22" s="67"/>
      <c r="H22" s="25"/>
      <c r="I22" s="39" t="s">
        <v>31</v>
      </c>
      <c r="J22" s="77"/>
      <c r="K22" s="40"/>
      <c r="L22" s="4"/>
      <c r="M22" s="5"/>
      <c r="N22" s="5"/>
      <c r="O22" s="5"/>
    </row>
    <row r="23" spans="1:15" ht="25.5">
      <c r="A23" s="205"/>
      <c r="B23" s="206"/>
      <c r="C23" s="18" t="s">
        <v>18</v>
      </c>
      <c r="D23" s="54" t="s">
        <v>78</v>
      </c>
      <c r="E23" s="89"/>
      <c r="F23" s="24"/>
      <c r="G23" s="67"/>
      <c r="H23" s="25"/>
      <c r="I23" s="39" t="s">
        <v>175</v>
      </c>
      <c r="J23" s="77"/>
      <c r="K23" s="40"/>
      <c r="L23" s="4"/>
      <c r="M23" s="5"/>
      <c r="N23" s="5"/>
      <c r="O23" s="5"/>
    </row>
    <row r="24" spans="1:15" ht="39" thickBot="1">
      <c r="A24" s="203"/>
      <c r="B24" s="204"/>
      <c r="C24" s="101" t="str">
        <f>C20</f>
        <v>Шлифовка и подгонка всех стыков деревянных нащельников и наличников. Покрытие их лаком.</v>
      </c>
      <c r="D24" s="102" t="str">
        <f>D20</f>
        <v>бор машинка - к вопросу о замене стен</v>
      </c>
      <c r="E24" s="95"/>
      <c r="F24" s="32"/>
      <c r="G24" s="71"/>
      <c r="H24" s="29"/>
      <c r="I24" s="47"/>
      <c r="J24" s="82"/>
      <c r="K24" s="44"/>
      <c r="L24" s="4"/>
      <c r="M24" s="5"/>
      <c r="N24" s="5"/>
      <c r="O24" s="5"/>
    </row>
    <row r="25" spans="1:15" ht="15">
      <c r="A25" s="220" t="s">
        <v>14</v>
      </c>
      <c r="B25" s="221"/>
      <c r="C25" s="193" t="s">
        <v>19</v>
      </c>
      <c r="D25" s="194"/>
      <c r="E25" s="195"/>
      <c r="F25" s="35"/>
      <c r="G25" s="74"/>
      <c r="H25" s="23"/>
      <c r="I25" s="37"/>
      <c r="J25" s="76"/>
      <c r="K25" s="38"/>
      <c r="L25" s="4"/>
      <c r="M25" s="5"/>
      <c r="N25" s="5"/>
      <c r="O25" s="5"/>
    </row>
    <row r="26" spans="1:15" ht="25.5">
      <c r="A26" s="222" t="s">
        <v>15</v>
      </c>
      <c r="B26" s="223"/>
      <c r="C26" s="196" t="s">
        <v>20</v>
      </c>
      <c r="D26" s="260" t="s">
        <v>177</v>
      </c>
      <c r="E26" s="89"/>
      <c r="F26" s="36"/>
      <c r="G26" s="75"/>
      <c r="H26" s="25"/>
      <c r="I26" s="51"/>
      <c r="J26" s="86"/>
      <c r="K26" s="40"/>
      <c r="L26" s="4"/>
      <c r="M26" s="5"/>
      <c r="N26" s="5"/>
      <c r="O26" s="5"/>
    </row>
    <row r="27" spans="1:15" ht="26.25" thickBot="1">
      <c r="A27" s="205" t="s">
        <v>21</v>
      </c>
      <c r="B27" s="206"/>
      <c r="C27" s="19"/>
      <c r="D27" s="58"/>
      <c r="E27" s="98"/>
      <c r="F27" s="28"/>
      <c r="G27" s="69"/>
      <c r="H27" s="29"/>
      <c r="I27" s="257" t="s">
        <v>22</v>
      </c>
      <c r="J27" s="258" t="s">
        <v>86</v>
      </c>
      <c r="K27" s="259"/>
      <c r="L27" s="2"/>
      <c r="M27" s="3"/>
      <c r="N27" s="3"/>
      <c r="O27" s="3"/>
    </row>
    <row r="28" spans="1:15" ht="12.75">
      <c r="A28" s="201" t="s">
        <v>5</v>
      </c>
      <c r="B28" s="202"/>
      <c r="C28" s="17" t="s">
        <v>6</v>
      </c>
      <c r="D28" s="53"/>
      <c r="E28" s="88"/>
      <c r="F28" s="22"/>
      <c r="G28" s="66"/>
      <c r="H28" s="23"/>
      <c r="I28" s="48"/>
      <c r="J28" s="83"/>
      <c r="K28" s="38"/>
      <c r="L28" s="4"/>
      <c r="M28" s="5"/>
      <c r="N28" s="5"/>
      <c r="O28" s="5"/>
    </row>
    <row r="29" spans="1:15" ht="26.25" thickBot="1">
      <c r="A29" s="203"/>
      <c r="B29" s="204"/>
      <c r="C29" s="189" t="s">
        <v>7</v>
      </c>
      <c r="D29" s="190"/>
      <c r="E29" s="191" t="s">
        <v>77</v>
      </c>
      <c r="F29" s="32"/>
      <c r="G29" s="71"/>
      <c r="H29" s="29"/>
      <c r="I29" s="47"/>
      <c r="J29" s="82"/>
      <c r="K29" s="44"/>
      <c r="L29" s="4"/>
      <c r="M29" s="5"/>
      <c r="N29" s="5"/>
      <c r="O29" s="5"/>
    </row>
    <row r="30" spans="1:15" ht="25.5">
      <c r="A30" s="201" t="s">
        <v>8</v>
      </c>
      <c r="B30" s="202"/>
      <c r="C30" s="275" t="s">
        <v>43</v>
      </c>
      <c r="D30" s="276" t="s">
        <v>79</v>
      </c>
      <c r="E30" s="277"/>
      <c r="F30" s="22" t="s">
        <v>34</v>
      </c>
      <c r="G30" s="66"/>
      <c r="H30" s="23"/>
      <c r="I30" s="48" t="s">
        <v>30</v>
      </c>
      <c r="J30" s="83"/>
      <c r="K30" s="38"/>
      <c r="L30" s="2"/>
      <c r="M30" s="3"/>
      <c r="N30" s="3"/>
      <c r="O30" s="3"/>
    </row>
    <row r="31" spans="1:15" ht="25.5">
      <c r="A31" s="205"/>
      <c r="B31" s="206"/>
      <c r="C31" s="272" t="s">
        <v>29</v>
      </c>
      <c r="D31" s="273"/>
      <c r="E31" s="278"/>
      <c r="F31" s="24" t="s">
        <v>62</v>
      </c>
      <c r="G31" s="67"/>
      <c r="H31" s="25"/>
      <c r="I31" s="39" t="s">
        <v>40</v>
      </c>
      <c r="J31" s="77"/>
      <c r="K31" s="40"/>
      <c r="L31" s="2"/>
      <c r="M31" s="3"/>
      <c r="N31" s="3"/>
      <c r="O31" s="3"/>
    </row>
    <row r="32" spans="1:15" ht="25.5">
      <c r="A32" s="205"/>
      <c r="B32" s="206"/>
      <c r="C32" s="18" t="s">
        <v>42</v>
      </c>
      <c r="D32" s="54" t="s">
        <v>80</v>
      </c>
      <c r="E32" s="90"/>
      <c r="F32" s="24"/>
      <c r="G32" s="67"/>
      <c r="H32" s="25"/>
      <c r="I32" s="51" t="s">
        <v>41</v>
      </c>
      <c r="J32" s="86" t="s">
        <v>87</v>
      </c>
      <c r="K32" s="40"/>
      <c r="L32" s="2"/>
      <c r="M32" s="3"/>
      <c r="N32" s="3"/>
      <c r="O32" s="3"/>
    </row>
    <row r="33" spans="1:15" ht="12.75">
      <c r="A33" s="205"/>
      <c r="B33" s="206"/>
      <c r="C33" s="264"/>
      <c r="D33" s="265"/>
      <c r="E33" s="91"/>
      <c r="F33" s="26"/>
      <c r="G33" s="68"/>
      <c r="H33" s="27"/>
      <c r="I33" s="41" t="s">
        <v>35</v>
      </c>
      <c r="J33" s="78" t="s">
        <v>87</v>
      </c>
      <c r="K33" s="42"/>
      <c r="L33" s="2"/>
      <c r="M33" s="3"/>
      <c r="N33" s="3"/>
      <c r="O33" s="3"/>
    </row>
    <row r="34" spans="1:15" ht="26.25" thickBot="1">
      <c r="A34" s="203"/>
      <c r="B34" s="204"/>
      <c r="C34" s="266"/>
      <c r="D34" s="267"/>
      <c r="E34" s="98"/>
      <c r="F34" s="28"/>
      <c r="G34" s="69"/>
      <c r="H34" s="29"/>
      <c r="I34" s="43" t="s">
        <v>149</v>
      </c>
      <c r="J34" s="267"/>
      <c r="K34" s="268"/>
      <c r="L34" s="2"/>
      <c r="M34" s="3"/>
      <c r="N34" s="3"/>
      <c r="O34" s="3"/>
    </row>
    <row r="35" spans="5:15" ht="15">
      <c r="E35" s="7"/>
      <c r="H35" s="13"/>
      <c r="K35" s="13"/>
      <c r="L35" s="4"/>
      <c r="M35" s="5"/>
      <c r="N35" s="5"/>
      <c r="O35" s="5"/>
    </row>
    <row r="36" spans="5:15" ht="15">
      <c r="E36" s="99"/>
      <c r="H36" s="4"/>
      <c r="K36" s="4"/>
      <c r="L36" s="4"/>
      <c r="M36" s="5"/>
      <c r="N36" s="5"/>
      <c r="O36" s="5"/>
    </row>
  </sheetData>
  <mergeCells count="14">
    <mergeCell ref="A27:B27"/>
    <mergeCell ref="B15:B16"/>
    <mergeCell ref="B11:B14"/>
    <mergeCell ref="A8:A16"/>
    <mergeCell ref="A19:B20"/>
    <mergeCell ref="A21:B24"/>
    <mergeCell ref="A25:B25"/>
    <mergeCell ref="A26:B26"/>
    <mergeCell ref="A17:A18"/>
    <mergeCell ref="A1:B1"/>
    <mergeCell ref="A28:B29"/>
    <mergeCell ref="B8:B10"/>
    <mergeCell ref="A2:B7"/>
    <mergeCell ref="A30:B34"/>
  </mergeCells>
  <printOptions horizontalCentered="1" verticalCentered="1"/>
  <pageMargins left="0" right="0" top="0.3937007874015748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1"/>
  <sheetViews>
    <sheetView workbookViewId="0" topLeftCell="A1">
      <selection activeCell="J53" sqref="J53"/>
    </sheetView>
  </sheetViews>
  <sheetFormatPr defaultColWidth="9.00390625" defaultRowHeight="12.75"/>
  <cols>
    <col min="2" max="2" width="23.25390625" style="0" customWidth="1"/>
    <col min="3" max="3" width="10.625" style="0" customWidth="1"/>
    <col min="4" max="4" width="10.75390625" style="0" customWidth="1"/>
    <col min="5" max="5" width="7.75390625" style="0" customWidth="1"/>
  </cols>
  <sheetData>
    <row r="1" spans="2:7" ht="12.75">
      <c r="B1" s="163"/>
      <c r="C1" s="163"/>
      <c r="D1" s="163"/>
      <c r="E1" s="163"/>
      <c r="F1" s="163"/>
      <c r="G1" s="163"/>
    </row>
    <row r="2" spans="2:7" ht="15.75">
      <c r="B2" s="232" t="s">
        <v>164</v>
      </c>
      <c r="C2" s="232"/>
      <c r="D2" s="232"/>
      <c r="E2" s="185"/>
      <c r="F2" s="185"/>
      <c r="G2" s="163"/>
    </row>
    <row r="3" spans="2:8" ht="16.5" thickBot="1">
      <c r="B3" s="233" t="s">
        <v>165</v>
      </c>
      <c r="C3" s="233"/>
      <c r="D3" s="233"/>
      <c r="E3" s="185"/>
      <c r="F3" s="185"/>
      <c r="G3" s="163"/>
      <c r="H3" s="188" t="s">
        <v>169</v>
      </c>
    </row>
    <row r="4" spans="2:7" ht="13.5" thickBot="1">
      <c r="B4" s="186"/>
      <c r="C4" s="186"/>
      <c r="D4" s="186"/>
      <c r="E4" s="185"/>
      <c r="F4" s="185"/>
      <c r="G4" s="163"/>
    </row>
    <row r="5" spans="2:7" ht="13.5" thickBot="1">
      <c r="B5" s="168" t="s">
        <v>167</v>
      </c>
      <c r="C5" s="169" t="s">
        <v>142</v>
      </c>
      <c r="D5" s="170" t="s">
        <v>143</v>
      </c>
      <c r="E5" s="177" t="s">
        <v>94</v>
      </c>
      <c r="F5" s="163"/>
      <c r="G5" s="163"/>
    </row>
    <row r="6" spans="2:7" ht="12.75">
      <c r="B6" s="226" t="s">
        <v>144</v>
      </c>
      <c r="C6" s="227"/>
      <c r="D6" s="228"/>
      <c r="E6" s="178"/>
      <c r="F6" s="163"/>
      <c r="G6" s="163"/>
    </row>
    <row r="7" spans="2:7" ht="12.75">
      <c r="B7" s="164">
        <v>1</v>
      </c>
      <c r="C7" s="107">
        <v>2600</v>
      </c>
      <c r="D7" s="182">
        <v>165</v>
      </c>
      <c r="E7" s="179">
        <f>C7/1000*D7/1000</f>
        <v>0.429</v>
      </c>
      <c r="F7" s="163"/>
      <c r="G7" s="163"/>
    </row>
    <row r="8" spans="2:7" ht="12.75">
      <c r="B8" s="164">
        <v>2</v>
      </c>
      <c r="C8" s="107">
        <f>C7</f>
        <v>2600</v>
      </c>
      <c r="D8" s="182">
        <f>D7</f>
        <v>165</v>
      </c>
      <c r="E8" s="179">
        <f aca="true" t="shared" si="0" ref="E8:E29">C8/1000*D8/1000</f>
        <v>0.429</v>
      </c>
      <c r="F8" s="163"/>
      <c r="G8" s="163"/>
    </row>
    <row r="9" spans="2:7" ht="12.75">
      <c r="B9" s="164">
        <v>3</v>
      </c>
      <c r="C9" s="107">
        <f>C7</f>
        <v>2600</v>
      </c>
      <c r="D9" s="182">
        <f>D7</f>
        <v>165</v>
      </c>
      <c r="E9" s="179">
        <f t="shared" si="0"/>
        <v>0.429</v>
      </c>
      <c r="F9" s="163"/>
      <c r="G9" s="163"/>
    </row>
    <row r="10" spans="2:7" ht="12.75">
      <c r="B10" s="164">
        <v>4</v>
      </c>
      <c r="C10" s="107">
        <v>2750</v>
      </c>
      <c r="D10" s="182">
        <f>D7</f>
        <v>165</v>
      </c>
      <c r="E10" s="179">
        <f t="shared" si="0"/>
        <v>0.45375</v>
      </c>
      <c r="F10" s="163"/>
      <c r="G10" s="163"/>
    </row>
    <row r="11" spans="2:7" ht="12.75">
      <c r="B11" s="229" t="s">
        <v>145</v>
      </c>
      <c r="C11" s="230"/>
      <c r="D11" s="231"/>
      <c r="E11" s="179"/>
      <c r="F11" s="163"/>
      <c r="G11" s="163"/>
    </row>
    <row r="12" spans="2:7" ht="12.75">
      <c r="B12" s="164">
        <v>1</v>
      </c>
      <c r="C12" s="107">
        <v>2300</v>
      </c>
      <c r="D12" s="182">
        <f>D7</f>
        <v>165</v>
      </c>
      <c r="E12" s="179">
        <f t="shared" si="0"/>
        <v>0.37949999999999995</v>
      </c>
      <c r="F12" s="163"/>
      <c r="G12" s="163"/>
    </row>
    <row r="13" spans="2:7" ht="12.75">
      <c r="B13" s="229" t="s">
        <v>146</v>
      </c>
      <c r="C13" s="230"/>
      <c r="D13" s="231"/>
      <c r="E13" s="179"/>
      <c r="F13" s="163"/>
      <c r="G13" s="163"/>
    </row>
    <row r="14" spans="2:7" ht="12.75">
      <c r="B14" s="164">
        <v>1</v>
      </c>
      <c r="C14" s="107">
        <v>2750</v>
      </c>
      <c r="D14" s="182">
        <f>D7</f>
        <v>165</v>
      </c>
      <c r="E14" s="179">
        <f t="shared" si="0"/>
        <v>0.45375</v>
      </c>
      <c r="F14" s="163"/>
      <c r="G14" s="163"/>
    </row>
    <row r="15" spans="2:7" ht="12.75">
      <c r="B15" s="164" t="s">
        <v>163</v>
      </c>
      <c r="C15" s="107">
        <v>1000</v>
      </c>
      <c r="D15" s="182">
        <f>D7</f>
        <v>165</v>
      </c>
      <c r="E15" s="179">
        <f t="shared" si="0"/>
        <v>0.165</v>
      </c>
      <c r="F15" s="163"/>
      <c r="G15" s="163"/>
    </row>
    <row r="16" spans="2:7" ht="12.75">
      <c r="B16" s="164">
        <v>2</v>
      </c>
      <c r="C16" s="107">
        <f>C14</f>
        <v>2750</v>
      </c>
      <c r="D16" s="182">
        <f>D7</f>
        <v>165</v>
      </c>
      <c r="E16" s="179">
        <f t="shared" si="0"/>
        <v>0.45375</v>
      </c>
      <c r="F16" s="163"/>
      <c r="G16" s="163"/>
    </row>
    <row r="17" spans="2:7" ht="12.75">
      <c r="B17" s="164">
        <v>3</v>
      </c>
      <c r="C17" s="107">
        <f>C14</f>
        <v>2750</v>
      </c>
      <c r="D17" s="182">
        <f>D7</f>
        <v>165</v>
      </c>
      <c r="E17" s="179">
        <f t="shared" si="0"/>
        <v>0.45375</v>
      </c>
      <c r="F17" s="163"/>
      <c r="G17" s="163"/>
    </row>
    <row r="18" spans="2:7" ht="12.75">
      <c r="B18" s="164">
        <v>4</v>
      </c>
      <c r="C18" s="107">
        <f>C14</f>
        <v>2750</v>
      </c>
      <c r="D18" s="182">
        <f>D7</f>
        <v>165</v>
      </c>
      <c r="E18" s="179">
        <f t="shared" si="0"/>
        <v>0.45375</v>
      </c>
      <c r="F18" s="163"/>
      <c r="G18" s="163"/>
    </row>
    <row r="19" spans="2:7" ht="12.75">
      <c r="B19" s="164">
        <v>5</v>
      </c>
      <c r="C19" s="107">
        <f>C18</f>
        <v>2750</v>
      </c>
      <c r="D19" s="182">
        <f>D7</f>
        <v>165</v>
      </c>
      <c r="E19" s="179">
        <f t="shared" si="0"/>
        <v>0.45375</v>
      </c>
      <c r="F19" s="163"/>
      <c r="G19" s="163"/>
    </row>
    <row r="20" spans="2:7" ht="13.5" thickBot="1">
      <c r="B20" s="165">
        <v>6</v>
      </c>
      <c r="C20" s="172">
        <v>2250</v>
      </c>
      <c r="D20" s="183">
        <f>D19</f>
        <v>165</v>
      </c>
      <c r="E20" s="180">
        <f t="shared" si="0"/>
        <v>0.37125</v>
      </c>
      <c r="F20" s="163"/>
      <c r="G20" s="163"/>
    </row>
    <row r="21" spans="2:9" ht="12.75">
      <c r="B21" s="174" t="s">
        <v>154</v>
      </c>
      <c r="C21" s="173">
        <v>1730</v>
      </c>
      <c r="D21" s="184">
        <v>270</v>
      </c>
      <c r="E21" s="181">
        <f t="shared" si="0"/>
        <v>0.4671</v>
      </c>
      <c r="F21" s="166"/>
      <c r="G21" s="166"/>
      <c r="H21" s="162"/>
      <c r="I21" s="162"/>
    </row>
    <row r="22" spans="2:9" ht="12.75">
      <c r="B22" s="175" t="s">
        <v>155</v>
      </c>
      <c r="C22" s="107">
        <v>930</v>
      </c>
      <c r="D22" s="182">
        <v>270</v>
      </c>
      <c r="E22" s="179">
        <f t="shared" si="0"/>
        <v>0.25110000000000005</v>
      </c>
      <c r="F22" s="166"/>
      <c r="G22" s="166"/>
      <c r="H22" s="162"/>
      <c r="I22" s="162"/>
    </row>
    <row r="23" spans="2:7" ht="12.75">
      <c r="B23" s="175" t="s">
        <v>156</v>
      </c>
      <c r="C23" s="107">
        <v>2050</v>
      </c>
      <c r="D23" s="182">
        <v>410</v>
      </c>
      <c r="E23" s="179">
        <f t="shared" si="0"/>
        <v>0.8404999999999999</v>
      </c>
      <c r="F23" s="163"/>
      <c r="G23" s="163"/>
    </row>
    <row r="24" spans="2:7" ht="12.75">
      <c r="B24" s="175" t="s">
        <v>157</v>
      </c>
      <c r="C24" s="107">
        <v>2630</v>
      </c>
      <c r="D24" s="182">
        <v>230</v>
      </c>
      <c r="E24" s="179">
        <f t="shared" si="0"/>
        <v>0.6049</v>
      </c>
      <c r="F24" s="163" t="s">
        <v>166</v>
      </c>
      <c r="G24" s="163"/>
    </row>
    <row r="25" spans="2:7" ht="12.75">
      <c r="B25" s="175" t="s">
        <v>158</v>
      </c>
      <c r="C25" s="107">
        <v>2640</v>
      </c>
      <c r="D25" s="182">
        <v>190</v>
      </c>
      <c r="E25" s="179">
        <f t="shared" si="0"/>
        <v>0.5016</v>
      </c>
      <c r="F25" s="163" t="str">
        <f>F24</f>
        <v>доп. вырез</v>
      </c>
      <c r="G25" s="163"/>
    </row>
    <row r="26" spans="2:7" ht="12.75">
      <c r="B26" s="175" t="s">
        <v>159</v>
      </c>
      <c r="C26" s="107">
        <v>2550</v>
      </c>
      <c r="D26" s="182">
        <v>280</v>
      </c>
      <c r="E26" s="179">
        <f t="shared" si="0"/>
        <v>0.714</v>
      </c>
      <c r="F26" s="163"/>
      <c r="G26" s="163"/>
    </row>
    <row r="27" spans="2:5" ht="12.75">
      <c r="B27" s="175" t="s">
        <v>160</v>
      </c>
      <c r="C27" s="107">
        <v>2480</v>
      </c>
      <c r="D27" s="182">
        <v>190</v>
      </c>
      <c r="E27" s="179">
        <f t="shared" si="0"/>
        <v>0.4712</v>
      </c>
    </row>
    <row r="28" spans="2:5" ht="12.75">
      <c r="B28" s="175" t="s">
        <v>161</v>
      </c>
      <c r="C28" s="107">
        <v>1660</v>
      </c>
      <c r="D28" s="182">
        <v>190</v>
      </c>
      <c r="E28" s="179">
        <f t="shared" si="0"/>
        <v>0.31539999999999996</v>
      </c>
    </row>
    <row r="29" spans="2:5" ht="13.5" thickBot="1">
      <c r="B29" s="176" t="s">
        <v>162</v>
      </c>
      <c r="C29" s="172">
        <v>1800</v>
      </c>
      <c r="D29" s="183">
        <v>345</v>
      </c>
      <c r="E29" s="180">
        <f t="shared" si="0"/>
        <v>0.621</v>
      </c>
    </row>
    <row r="30" spans="5:6" ht="13.5" thickBot="1">
      <c r="E30" s="171">
        <f>SUM(E7:E29)</f>
        <v>9.71205</v>
      </c>
      <c r="F30" t="s">
        <v>94</v>
      </c>
    </row>
    <row r="31" spans="4:6" ht="12.75">
      <c r="D31" t="s">
        <v>168</v>
      </c>
      <c r="E31" s="167">
        <v>580</v>
      </c>
      <c r="F31" s="187">
        <f>F32/E30</f>
        <v>770.1772540297877</v>
      </c>
    </row>
    <row r="32" spans="5:6" ht="12.75">
      <c r="E32" s="167">
        <f>E30*E31</f>
        <v>5632.989</v>
      </c>
      <c r="F32" s="187">
        <v>7480</v>
      </c>
    </row>
    <row r="39" ht="12.75">
      <c r="E39">
        <f>0.15*2.5</f>
        <v>0.375</v>
      </c>
    </row>
    <row r="40" ht="12.75">
      <c r="E40">
        <v>600</v>
      </c>
    </row>
    <row r="41" ht="12.75">
      <c r="E41">
        <f>E40/E39</f>
        <v>1600</v>
      </c>
    </row>
  </sheetData>
  <mergeCells count="5">
    <mergeCell ref="B6:D6"/>
    <mergeCell ref="B11:D11"/>
    <mergeCell ref="B13:D13"/>
    <mergeCell ref="B2:D2"/>
    <mergeCell ref="B3:D3"/>
  </mergeCells>
  <hyperlinks>
    <hyperlink ref="H3" r:id="rId1" display="http://www.ohtaglass.ru/price.html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workbookViewId="0" topLeftCell="A1">
      <selection activeCell="A25" sqref="A25"/>
    </sheetView>
  </sheetViews>
  <sheetFormatPr defaultColWidth="9.00390625" defaultRowHeight="12.75"/>
  <cols>
    <col min="1" max="1" width="33.375" style="0" customWidth="1"/>
    <col min="2" max="2" width="7.125" style="0" customWidth="1"/>
    <col min="3" max="4" width="6.00390625" style="0" customWidth="1"/>
    <col min="5" max="5" width="10.375" style="0" customWidth="1"/>
    <col min="6" max="6" width="22.875" style="0" customWidth="1"/>
    <col min="7" max="7" width="9.00390625" style="0" customWidth="1"/>
    <col min="8" max="8" width="5.375" style="0" customWidth="1"/>
    <col min="10" max="10" width="9.75390625" style="0" bestFit="1" customWidth="1"/>
    <col min="11" max="11" width="3.00390625" style="0" customWidth="1"/>
    <col min="12" max="12" width="29.00390625" style="0" customWidth="1"/>
    <col min="14" max="14" width="11.25390625" style="0" customWidth="1"/>
  </cols>
  <sheetData>
    <row r="1" spans="1:10" ht="12.75">
      <c r="A1" s="237" t="s">
        <v>90</v>
      </c>
      <c r="B1" s="238"/>
      <c r="C1" s="238"/>
      <c r="D1" s="238"/>
      <c r="E1" s="239"/>
      <c r="F1" s="237" t="s">
        <v>100</v>
      </c>
      <c r="G1" s="238"/>
      <c r="H1" s="238"/>
      <c r="I1" s="238"/>
      <c r="J1" s="239"/>
    </row>
    <row r="2" spans="1:10" ht="13.5" thickBot="1">
      <c r="A2" s="103"/>
      <c r="B2" s="240" t="s">
        <v>91</v>
      </c>
      <c r="C2" s="240"/>
      <c r="D2" s="104" t="s">
        <v>92</v>
      </c>
      <c r="E2" s="105" t="s">
        <v>93</v>
      </c>
      <c r="F2" s="114"/>
      <c r="G2" s="240" t="str">
        <f>B2</f>
        <v>объем</v>
      </c>
      <c r="H2" s="240"/>
      <c r="I2" s="104" t="str">
        <f>D2</f>
        <v>цена</v>
      </c>
      <c r="J2" s="105" t="str">
        <f>E2</f>
        <v>ст-ть</v>
      </c>
    </row>
    <row r="3" spans="1:10" ht="12.75">
      <c r="A3" s="234" t="s">
        <v>96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20" ht="12.75">
      <c r="A4" s="110" t="s">
        <v>97</v>
      </c>
      <c r="B4" s="106" t="s">
        <v>98</v>
      </c>
      <c r="C4" s="111">
        <f>H4+H5</f>
        <v>40</v>
      </c>
      <c r="D4" s="124">
        <v>100</v>
      </c>
      <c r="E4" s="109">
        <f>D4*C4</f>
        <v>4000</v>
      </c>
      <c r="F4" s="118" t="s">
        <v>102</v>
      </c>
      <c r="G4" s="119" t="s">
        <v>98</v>
      </c>
      <c r="H4" s="120">
        <v>20</v>
      </c>
      <c r="I4" s="121">
        <v>33</v>
      </c>
      <c r="J4" s="122">
        <f>I4*H4</f>
        <v>660</v>
      </c>
      <c r="L4" s="241" t="s">
        <v>109</v>
      </c>
      <c r="M4" s="128"/>
      <c r="N4" s="128">
        <v>2</v>
      </c>
      <c r="O4" s="128">
        <v>2</v>
      </c>
      <c r="P4" s="128">
        <v>2</v>
      </c>
      <c r="Q4" s="128">
        <v>2</v>
      </c>
      <c r="R4" s="128">
        <v>2</v>
      </c>
      <c r="S4" s="128"/>
      <c r="T4" s="128"/>
    </row>
    <row r="5" spans="1:20" ht="12.75">
      <c r="A5" s="110" t="s">
        <v>99</v>
      </c>
      <c r="B5" s="106" t="s">
        <v>95</v>
      </c>
      <c r="C5" s="111">
        <v>6</v>
      </c>
      <c r="D5" s="124">
        <v>300</v>
      </c>
      <c r="E5" s="109">
        <f>D5*C5</f>
        <v>1800</v>
      </c>
      <c r="F5" s="118" t="s">
        <v>132</v>
      </c>
      <c r="G5" s="119" t="s">
        <v>98</v>
      </c>
      <c r="H5" s="120">
        <v>20</v>
      </c>
      <c r="I5" s="121">
        <v>61</v>
      </c>
      <c r="J5" s="122">
        <f>I5*H5</f>
        <v>1220</v>
      </c>
      <c r="L5" s="242"/>
      <c r="M5" s="129"/>
      <c r="N5" s="130">
        <v>1</v>
      </c>
      <c r="O5" s="130">
        <v>1</v>
      </c>
      <c r="P5" s="130">
        <v>1</v>
      </c>
      <c r="Q5" s="130">
        <v>1.5</v>
      </c>
      <c r="R5" s="130">
        <v>1.5</v>
      </c>
      <c r="S5" s="130"/>
      <c r="T5" s="130"/>
    </row>
    <row r="6" spans="1:20" ht="12.75">
      <c r="A6" s="110" t="s">
        <v>101</v>
      </c>
      <c r="B6" s="106" t="str">
        <f>B5</f>
        <v>шт.</v>
      </c>
      <c r="C6" s="111">
        <v>3</v>
      </c>
      <c r="D6" s="108">
        <v>300</v>
      </c>
      <c r="E6" s="109">
        <f>D6*C6</f>
        <v>900</v>
      </c>
      <c r="F6" s="118" t="s">
        <v>103</v>
      </c>
      <c r="G6" s="119" t="s">
        <v>95</v>
      </c>
      <c r="H6" s="120">
        <v>30</v>
      </c>
      <c r="I6" s="121">
        <v>15</v>
      </c>
      <c r="J6" s="122">
        <f>H6*I6</f>
        <v>450</v>
      </c>
      <c r="L6" s="131" t="s">
        <v>110</v>
      </c>
      <c r="M6" s="128">
        <v>2.7</v>
      </c>
      <c r="N6" s="128">
        <f>M6</f>
        <v>2.7</v>
      </c>
      <c r="O6" s="128">
        <f aca="true" t="shared" si="0" ref="O6:T7">N6</f>
        <v>2.7</v>
      </c>
      <c r="P6" s="128">
        <f t="shared" si="0"/>
        <v>2.7</v>
      </c>
      <c r="Q6" s="128">
        <f t="shared" si="0"/>
        <v>2.7</v>
      </c>
      <c r="R6" s="128">
        <f t="shared" si="0"/>
        <v>2.7</v>
      </c>
      <c r="S6" s="128">
        <f t="shared" si="0"/>
        <v>2.7</v>
      </c>
      <c r="T6" s="128">
        <f t="shared" si="0"/>
        <v>2.7</v>
      </c>
    </row>
    <row r="7" spans="1:20" ht="12.75">
      <c r="A7" s="148" t="s">
        <v>123</v>
      </c>
      <c r="B7" s="149"/>
      <c r="C7" s="150"/>
      <c r="D7" s="156"/>
      <c r="E7" s="109">
        <f>E4+E5+E6</f>
        <v>6700</v>
      </c>
      <c r="F7" s="118" t="s">
        <v>104</v>
      </c>
      <c r="G7" s="119" t="s">
        <v>95</v>
      </c>
      <c r="H7" s="120">
        <f>C6+C5</f>
        <v>9</v>
      </c>
      <c r="I7" s="121">
        <v>127</v>
      </c>
      <c r="J7" s="122">
        <f>H7*I7</f>
        <v>1143</v>
      </c>
      <c r="L7" s="131" t="s">
        <v>111</v>
      </c>
      <c r="M7" s="128">
        <v>2.5</v>
      </c>
      <c r="N7" s="128">
        <f>M7</f>
        <v>2.5</v>
      </c>
      <c r="O7" s="128">
        <f t="shared" si="0"/>
        <v>2.5</v>
      </c>
      <c r="P7" s="128">
        <f t="shared" si="0"/>
        <v>2.5</v>
      </c>
      <c r="Q7" s="128">
        <f t="shared" si="0"/>
        <v>2.5</v>
      </c>
      <c r="R7" s="128">
        <f t="shared" si="0"/>
        <v>2.5</v>
      </c>
      <c r="S7" s="128">
        <f t="shared" si="0"/>
        <v>2.5</v>
      </c>
      <c r="T7" s="128">
        <f t="shared" si="0"/>
        <v>2.5</v>
      </c>
    </row>
    <row r="8" spans="1:20" ht="12.75">
      <c r="A8" s="137"/>
      <c r="B8" s="106"/>
      <c r="C8" s="107"/>
      <c r="D8" s="108"/>
      <c r="E8" s="109"/>
      <c r="F8" s="143" t="s">
        <v>123</v>
      </c>
      <c r="G8" s="144"/>
      <c r="H8" s="145"/>
      <c r="I8" s="146"/>
      <c r="J8" s="147">
        <f>J7+J6+J5+J4</f>
        <v>3473</v>
      </c>
      <c r="L8" s="132" t="s">
        <v>112</v>
      </c>
      <c r="M8" s="133"/>
      <c r="N8" s="133">
        <f>N4+N5</f>
        <v>3</v>
      </c>
      <c r="O8" s="133">
        <f>O4+O5</f>
        <v>3</v>
      </c>
      <c r="P8" s="133">
        <f>P4+P5</f>
        <v>3</v>
      </c>
      <c r="Q8" s="133">
        <f>Q4+Q5</f>
        <v>3.5</v>
      </c>
      <c r="R8" s="133">
        <f>R4+R5</f>
        <v>3.5</v>
      </c>
      <c r="S8" s="133"/>
      <c r="T8" s="133"/>
    </row>
    <row r="9" spans="1:20" ht="13.5" thickBot="1">
      <c r="A9" s="243" t="s">
        <v>134</v>
      </c>
      <c r="B9" s="244"/>
      <c r="C9" s="244"/>
      <c r="D9" s="244"/>
      <c r="E9" s="244"/>
      <c r="F9" s="245">
        <f>E7+J8</f>
        <v>10173</v>
      </c>
      <c r="G9" s="246"/>
      <c r="H9" s="246"/>
      <c r="I9" s="246"/>
      <c r="J9" s="247"/>
      <c r="L9" s="134" t="s">
        <v>113</v>
      </c>
      <c r="M9" s="113"/>
      <c r="N9" s="113">
        <f>N8*2</f>
        <v>6</v>
      </c>
      <c r="O9" s="113">
        <f>O8*2</f>
        <v>6</v>
      </c>
      <c r="P9" s="113">
        <f>P8*2</f>
        <v>6</v>
      </c>
      <c r="Q9" s="113">
        <f>Q8*2</f>
        <v>7</v>
      </c>
      <c r="R9" s="113">
        <f>R8*2</f>
        <v>7</v>
      </c>
      <c r="S9" s="113"/>
      <c r="T9" s="113"/>
    </row>
    <row r="10" spans="1:20" ht="12.75">
      <c r="A10" s="254" t="s">
        <v>147</v>
      </c>
      <c r="B10" s="255"/>
      <c r="C10" s="255"/>
      <c r="D10" s="255"/>
      <c r="E10" s="255"/>
      <c r="F10" s="255"/>
      <c r="G10" s="255"/>
      <c r="H10" s="255"/>
      <c r="I10" s="255"/>
      <c r="J10" s="256"/>
      <c r="L10" s="134" t="s">
        <v>114</v>
      </c>
      <c r="M10" s="113"/>
      <c r="N10" s="113">
        <f>2*2+1*2</f>
        <v>6</v>
      </c>
      <c r="O10" s="113">
        <f>N10</f>
        <v>6</v>
      </c>
      <c r="P10" s="113">
        <f>O10</f>
        <v>6</v>
      </c>
      <c r="Q10" s="113">
        <f>2*2+1.5*2</f>
        <v>7</v>
      </c>
      <c r="R10" s="113">
        <f>Q10</f>
        <v>7</v>
      </c>
      <c r="S10" s="113"/>
      <c r="T10" s="113"/>
    </row>
    <row r="11" spans="1:20" ht="12.75">
      <c r="A11" s="248" t="s">
        <v>105</v>
      </c>
      <c r="B11" s="249"/>
      <c r="C11" s="249"/>
      <c r="D11" s="249"/>
      <c r="E11" s="249"/>
      <c r="F11" s="249"/>
      <c r="G11" s="249"/>
      <c r="H11" s="249"/>
      <c r="I11" s="249"/>
      <c r="J11" s="250"/>
      <c r="L11" s="134" t="s">
        <v>115</v>
      </c>
      <c r="M11" s="108"/>
      <c r="N11" s="113">
        <f aca="true" t="shared" si="1" ref="N11:R12">N8*N6</f>
        <v>8.100000000000001</v>
      </c>
      <c r="O11" s="113">
        <f t="shared" si="1"/>
        <v>8.100000000000001</v>
      </c>
      <c r="P11" s="113">
        <f t="shared" si="1"/>
        <v>8.100000000000001</v>
      </c>
      <c r="Q11" s="113">
        <f t="shared" si="1"/>
        <v>9.450000000000001</v>
      </c>
      <c r="R11" s="113">
        <f t="shared" si="1"/>
        <v>9.450000000000001</v>
      </c>
      <c r="S11" s="113"/>
      <c r="T11" s="113"/>
    </row>
    <row r="12" spans="1:20" ht="12.75">
      <c r="A12" s="110" t="s">
        <v>106</v>
      </c>
      <c r="B12" s="106" t="s">
        <v>94</v>
      </c>
      <c r="C12" s="123">
        <f>N17+O17+P17</f>
        <v>45.72</v>
      </c>
      <c r="D12" s="108">
        <v>50</v>
      </c>
      <c r="E12" s="109">
        <f aca="true" t="shared" si="2" ref="E12:E17">C12*D12</f>
        <v>2286</v>
      </c>
      <c r="F12" s="118" t="s">
        <v>124</v>
      </c>
      <c r="G12" s="138" t="s">
        <v>94</v>
      </c>
      <c r="H12" s="139">
        <f>C16+C15</f>
        <v>77.2</v>
      </c>
      <c r="I12" s="121">
        <v>250</v>
      </c>
      <c r="J12" s="122">
        <f>H12*I12</f>
        <v>19300</v>
      </c>
      <c r="L12" s="134" t="s">
        <v>116</v>
      </c>
      <c r="M12" s="113"/>
      <c r="N12" s="113">
        <f t="shared" si="1"/>
        <v>15</v>
      </c>
      <c r="O12" s="113">
        <f t="shared" si="1"/>
        <v>15</v>
      </c>
      <c r="P12" s="113">
        <f t="shared" si="1"/>
        <v>15</v>
      </c>
      <c r="Q12" s="113">
        <f t="shared" si="1"/>
        <v>17.5</v>
      </c>
      <c r="R12" s="113">
        <f t="shared" si="1"/>
        <v>17.5</v>
      </c>
      <c r="S12" s="113"/>
      <c r="T12" s="113"/>
    </row>
    <row r="13" spans="1:20" ht="12.75">
      <c r="A13" s="110" t="s">
        <v>107</v>
      </c>
      <c r="B13" s="106" t="s">
        <v>108</v>
      </c>
      <c r="C13" s="111">
        <v>10</v>
      </c>
      <c r="D13" s="108">
        <v>100</v>
      </c>
      <c r="E13" s="109">
        <f t="shared" si="2"/>
        <v>1000</v>
      </c>
      <c r="F13" s="118" t="s">
        <v>125</v>
      </c>
      <c r="G13" s="119" t="s">
        <v>126</v>
      </c>
      <c r="H13" s="125">
        <v>20</v>
      </c>
      <c r="I13" s="126">
        <v>219</v>
      </c>
      <c r="J13" s="122">
        <f>H13*I13</f>
        <v>4380</v>
      </c>
      <c r="L13" s="135" t="s">
        <v>117</v>
      </c>
      <c r="M13" s="113"/>
      <c r="N13" s="113">
        <f>2*1</f>
        <v>2</v>
      </c>
      <c r="O13" s="113">
        <f>N13</f>
        <v>2</v>
      </c>
      <c r="P13" s="113">
        <f>O13</f>
        <v>2</v>
      </c>
      <c r="Q13" s="113">
        <f>2*1.5</f>
        <v>3</v>
      </c>
      <c r="R13" s="113">
        <f>Q13</f>
        <v>3</v>
      </c>
      <c r="S13" s="113"/>
      <c r="T13" s="113"/>
    </row>
    <row r="14" spans="1:18" ht="12.75">
      <c r="A14" s="110" t="s">
        <v>119</v>
      </c>
      <c r="B14" s="106" t="s">
        <v>94</v>
      </c>
      <c r="C14" s="111">
        <f>(N4-0.5)*N5*3</f>
        <v>4.5</v>
      </c>
      <c r="D14" s="108">
        <v>300</v>
      </c>
      <c r="E14" s="109">
        <f t="shared" si="2"/>
        <v>1350</v>
      </c>
      <c r="F14" s="118" t="s">
        <v>127</v>
      </c>
      <c r="G14" s="119" t="s">
        <v>128</v>
      </c>
      <c r="H14" s="125">
        <v>4</v>
      </c>
      <c r="I14" s="126">
        <v>50</v>
      </c>
      <c r="J14" s="122">
        <f>I14*H14</f>
        <v>200</v>
      </c>
      <c r="L14" s="140" t="s">
        <v>137</v>
      </c>
      <c r="N14">
        <f>N12-0.8*2.2</f>
        <v>13.24</v>
      </c>
      <c r="O14">
        <f>O12-0.8*2.2</f>
        <v>13.24</v>
      </c>
      <c r="P14">
        <f>P12-0.8*2.2</f>
        <v>13.24</v>
      </c>
      <c r="Q14">
        <f>Q12-0.8*2.2</f>
        <v>15.74</v>
      </c>
      <c r="R14">
        <f>R12-0.8*2.2</f>
        <v>15.74</v>
      </c>
    </row>
    <row r="15" spans="1:18" ht="12.75">
      <c r="A15" s="110" t="s">
        <v>120</v>
      </c>
      <c r="B15" s="106" t="s">
        <v>94</v>
      </c>
      <c r="C15" s="112">
        <f>N15+O15+P15</f>
        <v>6</v>
      </c>
      <c r="D15" s="142">
        <v>300</v>
      </c>
      <c r="E15" s="109">
        <f t="shared" si="2"/>
        <v>1800</v>
      </c>
      <c r="F15" s="118" t="s">
        <v>129</v>
      </c>
      <c r="G15" s="119" t="s">
        <v>126</v>
      </c>
      <c r="H15" s="125">
        <v>20</v>
      </c>
      <c r="I15" s="126">
        <v>98</v>
      </c>
      <c r="J15" s="122">
        <f>H15*I15</f>
        <v>1960</v>
      </c>
      <c r="L15" s="140" t="s">
        <v>138</v>
      </c>
      <c r="N15">
        <f>N13</f>
        <v>2</v>
      </c>
      <c r="O15">
        <f>O13</f>
        <v>2</v>
      </c>
      <c r="P15">
        <f>P13</f>
        <v>2</v>
      </c>
      <c r="Q15">
        <f>Q13</f>
        <v>3</v>
      </c>
      <c r="R15">
        <f>R13</f>
        <v>3</v>
      </c>
    </row>
    <row r="16" spans="1:12" ht="12.75">
      <c r="A16" s="110" t="s">
        <v>121</v>
      </c>
      <c r="B16" s="106" t="s">
        <v>94</v>
      </c>
      <c r="C16" s="112">
        <f>SUM(N14:R14)</f>
        <v>71.2</v>
      </c>
      <c r="D16" s="142">
        <v>300</v>
      </c>
      <c r="E16" s="109">
        <f t="shared" si="2"/>
        <v>21360</v>
      </c>
      <c r="F16" s="118" t="s">
        <v>131</v>
      </c>
      <c r="G16" s="119" t="s">
        <v>130</v>
      </c>
      <c r="H16" s="125">
        <v>1</v>
      </c>
      <c r="I16" s="126">
        <v>1260</v>
      </c>
      <c r="J16" s="122">
        <f>I16*H16</f>
        <v>1260</v>
      </c>
      <c r="L16" s="157"/>
    </row>
    <row r="17" spans="1:20" ht="12.75">
      <c r="A17" s="110" t="s">
        <v>122</v>
      </c>
      <c r="B17" s="106" t="s">
        <v>108</v>
      </c>
      <c r="C17" s="111">
        <f>C13</f>
        <v>10</v>
      </c>
      <c r="D17" s="108">
        <v>300</v>
      </c>
      <c r="E17" s="109">
        <f t="shared" si="2"/>
        <v>3000</v>
      </c>
      <c r="F17" s="115" t="s">
        <v>135</v>
      </c>
      <c r="G17" s="106" t="s">
        <v>136</v>
      </c>
      <c r="H17" s="116">
        <v>1</v>
      </c>
      <c r="I17" s="127">
        <v>607</v>
      </c>
      <c r="J17" s="117">
        <f>H17*I17</f>
        <v>607</v>
      </c>
      <c r="L17" s="134" t="s">
        <v>118</v>
      </c>
      <c r="M17" s="113"/>
      <c r="N17" s="136">
        <f>N14+N15</f>
        <v>15.24</v>
      </c>
      <c r="O17" s="136">
        <f>O14+O15</f>
        <v>15.24</v>
      </c>
      <c r="P17" s="136">
        <f>P14+P15</f>
        <v>15.24</v>
      </c>
      <c r="Q17" s="136">
        <f>Q14+Q15</f>
        <v>18.740000000000002</v>
      </c>
      <c r="R17" s="136">
        <f>R14+R15</f>
        <v>18.740000000000002</v>
      </c>
      <c r="S17" s="113"/>
      <c r="T17" s="113"/>
    </row>
    <row r="18" spans="1:21" ht="12.75">
      <c r="A18" s="148" t="s">
        <v>123</v>
      </c>
      <c r="B18" s="149"/>
      <c r="C18" s="150"/>
      <c r="D18" s="151"/>
      <c r="E18" s="152">
        <f>SUM(E12:E17)</f>
        <v>30796</v>
      </c>
      <c r="F18" s="148" t="s">
        <v>123</v>
      </c>
      <c r="G18" s="149"/>
      <c r="H18" s="153"/>
      <c r="I18" s="154"/>
      <c r="J18" s="155">
        <f>J12+J13+J14+J15+J16+J17</f>
        <v>27707</v>
      </c>
      <c r="U18" s="141">
        <f>SUM(N17:R17)</f>
        <v>83.20000000000002</v>
      </c>
    </row>
    <row r="19" spans="1:10" ht="13.5" thickBot="1">
      <c r="A19" s="243" t="s">
        <v>133</v>
      </c>
      <c r="B19" s="244"/>
      <c r="C19" s="244"/>
      <c r="D19" s="244"/>
      <c r="E19" s="251"/>
      <c r="F19" s="252">
        <f>E18+J18</f>
        <v>58503</v>
      </c>
      <c r="G19" s="246"/>
      <c r="H19" s="246"/>
      <c r="I19" s="246"/>
      <c r="J19" s="247"/>
    </row>
    <row r="20" spans="1:10" ht="12.75">
      <c r="A20" s="253" t="s">
        <v>148</v>
      </c>
      <c r="B20" s="253"/>
      <c r="C20" s="253"/>
      <c r="D20" s="253"/>
      <c r="E20" s="253"/>
      <c r="F20" s="253"/>
      <c r="G20" s="253"/>
      <c r="H20" s="253"/>
      <c r="I20" s="253"/>
      <c r="J20" s="253"/>
    </row>
  </sheetData>
  <mergeCells count="13">
    <mergeCell ref="A19:E19"/>
    <mergeCell ref="F19:J19"/>
    <mergeCell ref="A20:J20"/>
    <mergeCell ref="A10:J10"/>
    <mergeCell ref="L4:L5"/>
    <mergeCell ref="A9:E9"/>
    <mergeCell ref="F9:J9"/>
    <mergeCell ref="A11:J11"/>
    <mergeCell ref="A3:J3"/>
    <mergeCell ref="A1:E1"/>
    <mergeCell ref="B2:C2"/>
    <mergeCell ref="F1:J1"/>
    <mergeCell ref="G2:H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NS</cp:lastModifiedBy>
  <cp:lastPrinted>2013-02-13T13:22:45Z</cp:lastPrinted>
  <dcterms:created xsi:type="dcterms:W3CDTF">2012-02-24T15:51:34Z</dcterms:created>
  <dcterms:modified xsi:type="dcterms:W3CDTF">2013-02-13T13:22:47Z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